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apan" sheetId="1" r:id="rId4"/>
    <sheet state="visible" name="China" sheetId="2" r:id="rId5"/>
    <sheet state="visible" name="Vietnam" sheetId="3" r:id="rId6"/>
    <sheet state="visible" name="Myanmar" sheetId="4" r:id="rId7"/>
    <sheet state="visible" name="India" sheetId="5" r:id="rId8"/>
    <sheet state="visible" name="South Africa" sheetId="6" r:id="rId9"/>
    <sheet state="visible" name="Ghana" sheetId="7" r:id="rId10"/>
    <sheet state="visible" name="Morocco" sheetId="8" r:id="rId11"/>
  </sheets>
  <definedNames/>
  <calcPr/>
  <extLst>
    <ext uri="GoogleSheetsCustomDataVersion1">
      <go:sheetsCustomData xmlns:go="http://customooxmlschemas.google.com/" r:id="rId12" roundtripDataSignature="AMtx7mhLrdoJCPdpH450NEPaSZNd4EghpQ=="/>
    </ext>
  </extLst>
</workbook>
</file>

<file path=xl/sharedStrings.xml><?xml version="1.0" encoding="utf-8"?>
<sst xmlns="http://schemas.openxmlformats.org/spreadsheetml/2006/main" count="267" uniqueCount="165">
  <si>
    <t>China</t>
  </si>
  <si>
    <t>Vietnam</t>
  </si>
  <si>
    <t>Japan</t>
  </si>
  <si>
    <t>Location</t>
  </si>
  <si>
    <t>Shanghai</t>
  </si>
  <si>
    <t>Ho Chi Minh; Hanoi</t>
  </si>
  <si>
    <t>Hanoi</t>
  </si>
  <si>
    <t>Kobe</t>
  </si>
  <si>
    <t>Ha Long Bay</t>
  </si>
  <si>
    <t>Shanghai; Beijing</t>
  </si>
  <si>
    <t>Hanoi; Saigon</t>
  </si>
  <si>
    <t>Beijing</t>
  </si>
  <si>
    <t>Beijing; Hong Kong</t>
  </si>
  <si>
    <t>Hong Kong</t>
  </si>
  <si>
    <t>Travel</t>
  </si>
  <si>
    <t>Kobe; Osaka</t>
  </si>
  <si>
    <t>N/A</t>
  </si>
  <si>
    <t>Tokyo</t>
  </si>
  <si>
    <t>Tokyo; Kyoto</t>
  </si>
  <si>
    <t>Kyoto; Kobe</t>
  </si>
  <si>
    <t>Flight Shanghai International Airport to Beijing International Airport (T $372.00; ea $124.00)</t>
  </si>
  <si>
    <t>Flight Beijing to Hong Kong ( $177.00)
1700-2100</t>
  </si>
  <si>
    <t>Fly HCMC to Hanoi (ea. $245.00) Sleeper Bus at 2000</t>
  </si>
  <si>
    <t>Hotel</t>
  </si>
  <si>
    <t>Ship</t>
  </si>
  <si>
    <t>Field Class - International Business (Bank of Japan, Stock Market)</t>
  </si>
  <si>
    <t>Hiking through SaPa</t>
  </si>
  <si>
    <t>Pandora After 80s Hostel (T $194.00/ ea. $65.00)</t>
  </si>
  <si>
    <t xml:space="preserve">Pandora's after 80s </t>
  </si>
  <si>
    <t>Activities</t>
  </si>
  <si>
    <t>Train to Kyoto 1600</t>
  </si>
  <si>
    <t>Field Program: Shanghai City Orientation (1000-1840)</t>
  </si>
  <si>
    <t>FLIGHT: 1330-1550</t>
  </si>
  <si>
    <t>Train to Tokyo 1200</t>
  </si>
  <si>
    <t>Sleeper Train at 1930</t>
  </si>
  <si>
    <t>Picked up by La Regina from hotel at 0800</t>
  </si>
  <si>
    <t>Private transfer from La Regina (by La  Regina to hotel) 1800</t>
  </si>
  <si>
    <t>Fly Hanoi to Saigon at 0900</t>
  </si>
  <si>
    <t>Shopping at Silk Street (Black Market)
Speakeasy Bar Crawl</t>
  </si>
  <si>
    <t>Hiking Dragon's Back
Temple Street
Ozone (world's highest bar)</t>
  </si>
  <si>
    <t>Hike 10,000 buddhas
Big Buddha</t>
  </si>
  <si>
    <t>Food</t>
  </si>
  <si>
    <t>Piece Hostel Sanjo ($35x3 people/ night)</t>
  </si>
  <si>
    <t>Shop Kobe Harborland  Downtown Kobe</t>
  </si>
  <si>
    <t>Host Family</t>
  </si>
  <si>
    <t>Breakfast on Ship
Traditional Chinese Lunch Included (in Old Chinatown)
Dinner on Ship</t>
  </si>
  <si>
    <t>Airport McDonald's- Pineapple Burger
Dinner at Hotel</t>
  </si>
  <si>
    <t>Traditional Breakfast and Lunch included with tour</t>
  </si>
  <si>
    <t>La Regina Yacht</t>
  </si>
  <si>
    <t>Digital Art Museum
Shibuya Crossing
Harajuku Street
Bamboo Forest</t>
  </si>
  <si>
    <t>Downtown Kyoto
Fushimi
Hillsong Kyoto
Golden Temple</t>
  </si>
  <si>
    <t>Travel Day</t>
  </si>
  <si>
    <t>Explore Kyoto
Back to ship</t>
  </si>
  <si>
    <t>Breakfast on ship
 Lunch from grocery
 Ganko Sushi Kobe</t>
  </si>
  <si>
    <t>Brickhouse (mexican)
Ozone
Dinner on ship</t>
  </si>
  <si>
    <t xml:space="preserve">Starbucks breakfast
CAPO Pizza </t>
  </si>
  <si>
    <t>ON SHIP TIME</t>
  </si>
  <si>
    <t>Traditional Lunch
 Dinner on ship</t>
  </si>
  <si>
    <t>Starbucks Shibuya Crossing- Moussed Latte
Totti Candy Factory- Rainbow Cotton Candy
Genki Sushi- Conveyor Belt</t>
  </si>
  <si>
    <t>Local store breakfast
Ichiran Ramen
Local store dinner</t>
  </si>
  <si>
    <t>Starbucks
Local grocery store</t>
  </si>
  <si>
    <t>Midnight</t>
  </si>
  <si>
    <t>Shopping at Ben Thanh market</t>
  </si>
  <si>
    <t>Yummy Chicken (Ho Chi Minh)
Noodle and Roll (Hanoi)</t>
  </si>
  <si>
    <t>Host Family made traditional meals</t>
  </si>
  <si>
    <t>Food all on cruise</t>
  </si>
  <si>
    <t>Traditional Banh Mi Sandwiches
Traditional Egg Coffee</t>
  </si>
  <si>
    <t>Lunch at Yummy Chicken
Dinner at Pizza 4P Ben Thanh</t>
  </si>
  <si>
    <t>Total:</t>
  </si>
  <si>
    <t>Notes</t>
  </si>
  <si>
    <t>Note: buy JR pass (get there early to purchase or purchase before you leave) Cost about 170</t>
  </si>
  <si>
    <t>If can try to do Mario Kart through streets
Go early to Harajuku</t>
  </si>
  <si>
    <t>Go early to Fushimi</t>
  </si>
  <si>
    <t>TOTAL</t>
  </si>
  <si>
    <t xml:space="preserve"> Get dumplings (Bazoi)!! Da Dong Roast Duck</t>
  </si>
  <si>
    <t>Bars</t>
  </si>
  <si>
    <t>International Bar Kobe</t>
  </si>
  <si>
    <t>Womb Tokyo</t>
  </si>
  <si>
    <t>Karaoke Bar 
World Kyoto</t>
  </si>
  <si>
    <t>Myanmar</t>
  </si>
  <si>
    <t>India</t>
  </si>
  <si>
    <t>Yangon</t>
  </si>
  <si>
    <t>South Africa</t>
  </si>
  <si>
    <t>Bagan</t>
  </si>
  <si>
    <t>Bagon</t>
  </si>
  <si>
    <t xml:space="preserve">           </t>
  </si>
  <si>
    <t>Bagan;Yangon</t>
  </si>
  <si>
    <t>Field Class for Psychology; stay in Yangon for early flight</t>
  </si>
  <si>
    <t>Fly to Bagan (T $612.00; ea. $204.00) at 0700</t>
  </si>
  <si>
    <t>Cochin</t>
  </si>
  <si>
    <t>Fly Bagan to Yangon</t>
  </si>
  <si>
    <t>Cape Town</t>
  </si>
  <si>
    <t>Cochin; Varanasi</t>
  </si>
  <si>
    <t>Van Dyke Bay</t>
  </si>
  <si>
    <t>Varanasi; New Delhi</t>
  </si>
  <si>
    <t>Mossel Bay; Plettenberg Bay</t>
  </si>
  <si>
    <t>Cape Town (Camp's Bay)</t>
  </si>
  <si>
    <t>Delhi; Agra</t>
  </si>
  <si>
    <t>Jaipur; Delhi</t>
  </si>
  <si>
    <t>Delhi; Cochin</t>
  </si>
  <si>
    <t>Drive to each activity</t>
  </si>
  <si>
    <t>Fly Cochin to Varanasi ($75.00) 0530-1130 ; transfer to hotel by hotel</t>
  </si>
  <si>
    <t>Fly Varanasi to New Delhi 0805-0935; drive to Agra</t>
  </si>
  <si>
    <t xml:space="preserve">Hotel with Tour </t>
  </si>
  <si>
    <t>Drive to Agra and Jaipur</t>
  </si>
  <si>
    <t>Drive to Jaipur, then back to Delhi</t>
  </si>
  <si>
    <t>Fly Delhi to Cochin 0500</t>
  </si>
  <si>
    <t>Shopping at Junction City
Shwedagon Pagoda
Activities in Park</t>
  </si>
  <si>
    <t>Field Class to single mom's house, nunnery, and monastery</t>
  </si>
  <si>
    <t>Explore New/Old Bagan
Bagan House
Trivia at Hostel</t>
  </si>
  <si>
    <t>Shop Victoria's Waterfront (walking distance from ship)</t>
  </si>
  <si>
    <t>Cage Diving (White Shark Project)
Skydiving (Skydive Mossel Bay)</t>
  </si>
  <si>
    <t>Bungee Jumping (Plettenberg Bay Bungee)
Safari (Botlierskop)</t>
  </si>
  <si>
    <t>Travel back to Ship</t>
  </si>
  <si>
    <t xml:space="preserve">Hiking Lion's Head (across from Table Mountain)
</t>
  </si>
  <si>
    <t>Smoothies and Sandwiches at Junction city</t>
  </si>
  <si>
    <t>Camps Bay Beach
Table Mountain
Long Street</t>
  </si>
  <si>
    <t>Shopping on Long Street
Relax at Hotel</t>
  </si>
  <si>
    <t>Lunch at Stella's Cafe
Dinner at Si Cafe</t>
  </si>
  <si>
    <t>Included in tour</t>
  </si>
  <si>
    <t>El Burro Taqueria
Si Cafe (again)</t>
  </si>
  <si>
    <t>Giovanni's Sandwiches
Dinner at Hotel</t>
  </si>
  <si>
    <t>Smoothies at Orchard on Long
Lunch at Hotel</t>
  </si>
  <si>
    <t>Lunch at The Moon
Dinner at Seven Sisters</t>
  </si>
  <si>
    <t>Seven Sisters for Lunch
Hostel for dinner</t>
  </si>
  <si>
    <t>Shopping and exploring downtown Cochin
Henna</t>
  </si>
  <si>
    <t>Downtown New Delhi
Amber Fort</t>
  </si>
  <si>
    <t xml:space="preserve">Taj Mahal
Indian Wedding
</t>
  </si>
  <si>
    <t>Palace of winds
Jantar Mantar
Amber Fort</t>
  </si>
  <si>
    <t xml:space="preserve">Qissa Cafe in Kochi - get the banana bread </t>
  </si>
  <si>
    <t>Tour guide provided</t>
  </si>
  <si>
    <t xml:space="preserve">Included in tour </t>
  </si>
  <si>
    <t>Ghana</t>
  </si>
  <si>
    <t>Takoradi; Elmina</t>
  </si>
  <si>
    <t>Elmina</t>
  </si>
  <si>
    <t>Our Tuk Tuk driver took us around and brought us to all his favorite places, not sure the names (of like henna, etc)</t>
  </si>
  <si>
    <t>Takoradi</t>
  </si>
  <si>
    <t>Our guide got someone to come do henna for us, which was $10/person</t>
  </si>
  <si>
    <t>Tema; Accra</t>
  </si>
  <si>
    <t>Tema</t>
  </si>
  <si>
    <t>MOROCCO</t>
  </si>
  <si>
    <t>Jonathan and Kojo (our taxi drivers) brought us to ; we met them outside of the port, they were affiliated with SAS and we used them the whole week (about $100 for the week worth of driving)</t>
  </si>
  <si>
    <t>Kakum National Forest</t>
  </si>
  <si>
    <t>Took Ship from Takoradi to Tema</t>
  </si>
  <si>
    <t>Casablanca; Tangier</t>
  </si>
  <si>
    <t>Tangier; Chefchaouen</t>
  </si>
  <si>
    <t>Tangier; Marrakech</t>
  </si>
  <si>
    <t>Marrakech</t>
  </si>
  <si>
    <t>Marrakech; Casablanca</t>
  </si>
  <si>
    <t>Field Class - Product Design;
Flight to Tangier 2000 ($95)</t>
  </si>
  <si>
    <t>Flight from Tangier to Marrakech at 1100 ($100)</t>
  </si>
  <si>
    <t>Beach outside our house</t>
  </si>
  <si>
    <t>Beach
Kakum National Forest (about $10/person)
Elmina Slave Castles</t>
  </si>
  <si>
    <t>Spent day at Takoradi Marriott (using wifi to sign up for classes)</t>
  </si>
  <si>
    <t>Downtown shopping at Accra
Time at hotel</t>
  </si>
  <si>
    <t>Shopping and swimming at hotel</t>
  </si>
  <si>
    <t>Beach resort next door</t>
  </si>
  <si>
    <t xml:space="preserve">Breakfast at beach house
Food at Kakum
</t>
  </si>
  <si>
    <t>At hotel</t>
  </si>
  <si>
    <t>At Hotel</t>
  </si>
  <si>
    <t>Field Class - Entrepreneurship Incubator Lab
Hassan II Mosque</t>
  </si>
  <si>
    <t>Chefchaouen (the blue city)
Hotel casino</t>
  </si>
  <si>
    <t>Shopping in El Jardin (downtown Marrakech)</t>
  </si>
  <si>
    <t>Breakfast on ship
Lunch with class
Dinner on ship</t>
  </si>
  <si>
    <t>Breakfast at hotel
Lunch at YSL gardens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</si>
</sst>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mmm d"/>
    <numFmt numFmtId="165" formatCode="&quot;$&quot;#,##0"/>
    <numFmt numFmtId="166" formatCode="&quot;$&quot;#,##0.00"/>
    <numFmt numFmtId="167" formatCode="&quot;$&quot;0.00"/>
  </numFmts>
  <fonts count="19">
    <font>
      <sz val="10.0"/>
      <color rgb="FF000000"/>
      <name val="Helvetica Neue"/>
    </font>
    <font>
      <b/>
      <sz val="18.0"/>
      <color rgb="FF000000"/>
      <name val="Lato"/>
    </font>
    <font>
      <b/>
      <sz val="14.0"/>
      <color rgb="FF000000"/>
      <name val="Lato"/>
    </font>
    <font>
      <b/>
      <sz val="18.0"/>
      <color rgb="FF000000"/>
      <name val="Helvetica Neue"/>
    </font>
    <font>
      <b/>
      <sz val="14.0"/>
      <color rgb="FF000000"/>
      <name val="Helvetica Neue"/>
    </font>
    <font>
      <sz val="12.0"/>
      <color rgb="FF000000"/>
      <name val="Lato"/>
    </font>
    <font>
      <sz val="12.0"/>
      <color rgb="FF000000"/>
      <name val="Helvetica Neue"/>
    </font>
    <font>
      <u/>
      <sz val="12.0"/>
      <color rgb="FF000000"/>
      <name val="Lato"/>
    </font>
    <font>
      <u/>
      <sz val="12.0"/>
      <color rgb="FF000000"/>
      <name val="Lato"/>
    </font>
    <font>
      <u/>
      <sz val="12.0"/>
      <color rgb="FF000000"/>
      <name val="Helvetica Neue"/>
    </font>
    <font>
      <u/>
      <sz val="12.0"/>
      <color rgb="FF000000"/>
      <name val="Lato"/>
    </font>
    <font>
      <u/>
      <sz val="12.0"/>
      <color rgb="FF000000"/>
      <name val="Helvetica Neue"/>
    </font>
    <font>
      <u/>
      <sz val="12.0"/>
      <color rgb="FF000000"/>
      <name val="Lato"/>
    </font>
    <font/>
    <font>
      <u/>
      <sz val="12.0"/>
      <color rgb="FF000000"/>
      <name val="Lato"/>
    </font>
    <font>
      <u/>
      <sz val="12.0"/>
      <color rgb="FF333333"/>
      <name val="Arial"/>
    </font>
    <font>
      <u/>
      <sz val="12.0"/>
      <color rgb="FF333333"/>
      <name val="Arial"/>
    </font>
    <font>
      <u/>
      <sz val="12.0"/>
      <color rgb="FF000000"/>
      <name val="Lato"/>
    </font>
    <font>
      <u/>
      <sz val="12.0"/>
      <color rgb="FF333333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</fills>
  <borders count="13">
    <border/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3F3F3F"/>
      </bottom>
    </border>
    <border>
      <left style="thin">
        <color rgb="FFA5A5A5"/>
      </left>
      <right style="thin">
        <color rgb="FF3F3F3F"/>
      </right>
      <top style="thin">
        <color rgb="FF3F3F3F"/>
      </top>
      <bottom/>
    </border>
    <border>
      <left style="thin">
        <color rgb="FF3F3F3F"/>
      </left>
      <right style="thin">
        <color rgb="FFA5A5A5"/>
      </right>
      <top style="thin">
        <color rgb="FF3F3F3F"/>
      </top>
      <bottom style="thin">
        <color rgb="FFA5A5A5"/>
      </bottom>
    </border>
    <border>
      <left style="thin">
        <color rgb="FFA5A5A5"/>
      </left>
      <right style="thin">
        <color rgb="FFA5A5A5"/>
      </right>
      <top style="thin">
        <color rgb="FF3F3F3F"/>
      </top>
      <bottom style="thin">
        <color rgb="FFA5A5A5"/>
      </bottom>
    </border>
    <border>
      <left style="thin">
        <color rgb="FFA5A5A5"/>
      </left>
      <right style="thin">
        <color rgb="FF3F3F3F"/>
      </right>
      <top/>
      <bottom/>
    </border>
    <border>
      <left style="thin">
        <color rgb="FF3F3F3F"/>
      </left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3F3F3F"/>
      </left>
      <top style="thin">
        <color rgb="FFA5A5A5"/>
      </top>
      <bottom style="thin">
        <color rgb="FFA5A5A5"/>
      </bottom>
    </border>
    <border>
      <top style="thin">
        <color rgb="FFA5A5A5"/>
      </top>
      <bottom style="thin">
        <color rgb="FFA5A5A5"/>
      </bottom>
    </border>
    <border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A5A5A5"/>
      </left>
      <right style="thin">
        <color rgb="FF3F3F3F"/>
      </right>
      <top/>
      <bottom style="thin">
        <color rgb="FFA5A5A5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81">
    <xf borderId="0" fillId="0" fontId="0" numFmtId="0" xfId="0" applyAlignment="1" applyFont="1">
      <alignment readingOrder="0" shrinkToFit="0" vertical="top" wrapText="1"/>
    </xf>
    <xf borderId="0" fillId="2" fontId="1" numFmtId="0" xfId="0" applyAlignment="1" applyFill="1" applyFont="1">
      <alignment horizontal="center" readingOrder="0" shrinkToFit="0" vertical="center" wrapText="0"/>
    </xf>
    <xf borderId="1" fillId="3" fontId="2" numFmtId="0" xfId="0" applyAlignment="1" applyBorder="1" applyFill="1" applyFont="1">
      <alignment horizontal="center" shrinkToFit="0" vertical="top" wrapText="1"/>
    </xf>
    <xf borderId="0" fillId="2" fontId="3" numFmtId="0" xfId="0" applyAlignment="1" applyFont="1">
      <alignment horizontal="center" shrinkToFit="0" vertical="center" wrapText="0"/>
    </xf>
    <xf borderId="1" fillId="3" fontId="2" numFmtId="164" xfId="0" applyAlignment="1" applyBorder="1" applyFont="1" applyNumberFormat="1">
      <alignment horizontal="center" shrinkToFit="0" vertical="top" wrapText="1"/>
    </xf>
    <xf borderId="0" fillId="2" fontId="1" numFmtId="0" xfId="0" applyAlignment="1" applyFont="1">
      <alignment horizontal="center" shrinkToFit="0" vertical="center" wrapText="0"/>
    </xf>
    <xf borderId="1" fillId="3" fontId="4" numFmtId="0" xfId="0" applyAlignment="1" applyBorder="1" applyFont="1">
      <alignment horizontal="center" shrinkToFit="0" vertical="top" wrapText="1"/>
    </xf>
    <xf borderId="2" fillId="3" fontId="2" numFmtId="49" xfId="0" applyAlignment="1" applyBorder="1" applyFont="1" applyNumberFormat="1">
      <alignment shrinkToFit="0" vertical="top" wrapText="1"/>
    </xf>
    <xf borderId="1" fillId="3" fontId="4" numFmtId="164" xfId="0" applyAlignment="1" applyBorder="1" applyFont="1" applyNumberFormat="1">
      <alignment horizontal="center" readingOrder="0" shrinkToFit="0" vertical="top" wrapText="1"/>
    </xf>
    <xf borderId="3" fillId="0" fontId="5" numFmtId="49" xfId="0" applyAlignment="1" applyBorder="1" applyFont="1" applyNumberFormat="1">
      <alignment readingOrder="0" shrinkToFit="0" vertical="top" wrapText="1"/>
    </xf>
    <xf borderId="2" fillId="3" fontId="4" numFmtId="49" xfId="0" applyAlignment="1" applyBorder="1" applyFont="1" applyNumberFormat="1">
      <alignment shrinkToFit="0" vertical="top" wrapText="1"/>
    </xf>
    <xf borderId="4" fillId="0" fontId="5" numFmtId="49" xfId="0" applyAlignment="1" applyBorder="1" applyFont="1" applyNumberFormat="1">
      <alignment shrinkToFit="0" vertical="top" wrapText="1"/>
    </xf>
    <xf borderId="3" fillId="0" fontId="5" numFmtId="49" xfId="0" applyAlignment="1" applyBorder="1" applyFont="1" applyNumberFormat="1">
      <alignment shrinkToFit="0" vertical="top" wrapText="1"/>
    </xf>
    <xf borderId="3" fillId="0" fontId="6" numFmtId="49" xfId="0" applyAlignment="1" applyBorder="1" applyFont="1" applyNumberFormat="1">
      <alignment shrinkToFit="0" vertical="top" wrapText="1"/>
    </xf>
    <xf borderId="5" fillId="3" fontId="2" numFmtId="49" xfId="0" applyAlignment="1" applyBorder="1" applyFont="1" applyNumberFormat="1">
      <alignment shrinkToFit="0" vertical="top" wrapText="1"/>
    </xf>
    <xf borderId="4" fillId="0" fontId="6" numFmtId="49" xfId="0" applyAlignment="1" applyBorder="1" applyFont="1" applyNumberFormat="1">
      <alignment shrinkToFit="0" vertical="top" wrapText="1"/>
    </xf>
    <xf borderId="6" fillId="0" fontId="5" numFmtId="49" xfId="0" applyAlignment="1" applyBorder="1" applyFont="1" applyNumberFormat="1">
      <alignment shrinkToFit="0" vertical="top" wrapText="1"/>
    </xf>
    <xf borderId="5" fillId="3" fontId="4" numFmtId="49" xfId="0" applyAlignment="1" applyBorder="1" applyFont="1" applyNumberFormat="1">
      <alignment shrinkToFit="0" vertical="top" wrapText="1"/>
    </xf>
    <xf borderId="7" fillId="0" fontId="5" numFmtId="49" xfId="0" applyAlignment="1" applyBorder="1" applyFont="1" applyNumberFormat="1">
      <alignment shrinkToFit="0" vertical="top" wrapText="1"/>
    </xf>
    <xf borderId="4" fillId="0" fontId="5" numFmtId="49" xfId="0" applyAlignment="1" applyBorder="1" applyFont="1" applyNumberFormat="1">
      <alignment readingOrder="0" shrinkToFit="0" vertical="top" wrapText="1"/>
    </xf>
    <xf borderId="7" fillId="0" fontId="5" numFmtId="49" xfId="0" applyAlignment="1" applyBorder="1" applyFont="1" applyNumberFormat="1">
      <alignment readingOrder="0" shrinkToFit="0" vertical="top" wrapText="1"/>
    </xf>
    <xf borderId="6" fillId="0" fontId="6" numFmtId="49" xfId="0" applyAlignment="1" applyBorder="1" applyFont="1" applyNumberFormat="1">
      <alignment shrinkToFit="0" vertical="top" wrapText="1"/>
    </xf>
    <xf borderId="6" fillId="0" fontId="5" numFmtId="49" xfId="0" applyAlignment="1" applyBorder="1" applyFont="1" applyNumberFormat="1">
      <alignment readingOrder="0" shrinkToFit="0" vertical="top" wrapText="1"/>
    </xf>
    <xf borderId="7" fillId="0" fontId="6" numFmtId="49" xfId="0" applyAlignment="1" applyBorder="1" applyFont="1" applyNumberFormat="1">
      <alignment shrinkToFit="0" vertical="top" wrapText="1"/>
    </xf>
    <xf borderId="7" fillId="0" fontId="7" numFmtId="49" xfId="0" applyAlignment="1" applyBorder="1" applyFont="1" applyNumberFormat="1">
      <alignment readingOrder="0" shrinkToFit="0" vertical="top" wrapText="1"/>
    </xf>
    <xf borderId="7" fillId="0" fontId="6" numFmtId="49" xfId="0" applyAlignment="1" applyBorder="1" applyFont="1" applyNumberFormat="1">
      <alignment readingOrder="0" shrinkToFit="0" vertical="top" wrapText="1"/>
    </xf>
    <xf borderId="7" fillId="0" fontId="5" numFmtId="0" xfId="0" applyAlignment="1" applyBorder="1" applyFont="1">
      <alignment readingOrder="0" shrinkToFit="0" vertical="top" wrapText="1"/>
    </xf>
    <xf borderId="7" fillId="0" fontId="8" numFmtId="49" xfId="0" applyAlignment="1" applyBorder="1" applyFont="1" applyNumberFormat="1">
      <alignment shrinkToFit="0" vertical="top" wrapText="1"/>
    </xf>
    <xf borderId="7" fillId="0" fontId="9" numFmtId="49" xfId="0" applyAlignment="1" applyBorder="1" applyFont="1" applyNumberFormat="1">
      <alignment readingOrder="0" shrinkToFit="0" vertical="top" wrapText="1"/>
    </xf>
    <xf borderId="6" fillId="0" fontId="10" numFmtId="49" xfId="0" applyAlignment="1" applyBorder="1" applyFont="1" applyNumberFormat="1">
      <alignment readingOrder="0" shrinkToFit="0" vertical="top" wrapText="1"/>
    </xf>
    <xf borderId="5" fillId="3" fontId="2" numFmtId="49" xfId="0" applyAlignment="1" applyBorder="1" applyFont="1" applyNumberFormat="1">
      <alignment readingOrder="0" shrinkToFit="0" vertical="top" wrapText="1"/>
    </xf>
    <xf borderId="7" fillId="0" fontId="11" numFmtId="49" xfId="0" applyAlignment="1" applyBorder="1" applyFont="1" applyNumberFormat="1">
      <alignment shrinkToFit="0" vertical="top" wrapText="1"/>
    </xf>
    <xf borderId="7" fillId="0" fontId="6" numFmtId="0" xfId="0" applyAlignment="1" applyBorder="1" applyFont="1">
      <alignment readingOrder="0" shrinkToFit="0" vertical="top" wrapText="1"/>
    </xf>
    <xf borderId="7" fillId="0" fontId="12" numFmtId="0" xfId="0" applyAlignment="1" applyBorder="1" applyFont="1">
      <alignment readingOrder="0" shrinkToFit="0" vertical="top" wrapText="1"/>
    </xf>
    <xf borderId="6" fillId="0" fontId="6" numFmtId="49" xfId="0" applyAlignment="1" applyBorder="1" applyFont="1" applyNumberFormat="1">
      <alignment readingOrder="0" shrinkToFit="0" vertical="top" wrapText="1"/>
    </xf>
    <xf borderId="7" fillId="0" fontId="5" numFmtId="49" xfId="0" applyAlignment="1" applyBorder="1" applyFont="1" applyNumberFormat="1">
      <alignment shrinkToFit="0" vertical="top" wrapText="1"/>
    </xf>
    <xf borderId="6" fillId="0" fontId="5" numFmtId="0" xfId="0" applyAlignment="1" applyBorder="1" applyFont="1">
      <alignment shrinkToFit="0" vertical="top" wrapText="1"/>
    </xf>
    <xf borderId="7" fillId="0" fontId="6" numFmtId="0" xfId="0" applyAlignment="1" applyBorder="1" applyFont="1">
      <alignment shrinkToFit="0" vertical="top" wrapText="1"/>
    </xf>
    <xf borderId="7" fillId="0" fontId="5" numFmtId="0" xfId="0" applyAlignment="1" applyBorder="1" applyFont="1">
      <alignment shrinkToFit="0" vertical="top" wrapText="1"/>
    </xf>
    <xf borderId="7" fillId="0" fontId="6" numFmtId="165" xfId="0" applyAlignment="1" applyBorder="1" applyFont="1" applyNumberFormat="1">
      <alignment readingOrder="0" shrinkToFit="0" vertical="top" wrapText="1"/>
    </xf>
    <xf borderId="6" fillId="0" fontId="6" numFmtId="166" xfId="0" applyAlignment="1" applyBorder="1" applyFont="1" applyNumberFormat="1">
      <alignment readingOrder="0" shrinkToFit="0" vertical="top" wrapText="1"/>
    </xf>
    <xf borderId="6" fillId="0" fontId="5" numFmtId="167" xfId="0" applyAlignment="1" applyBorder="1" applyFont="1" applyNumberFormat="1">
      <alignment shrinkToFit="0" vertical="top" wrapText="1"/>
    </xf>
    <xf borderId="7" fillId="0" fontId="6" numFmtId="166" xfId="0" applyAlignment="1" applyBorder="1" applyFont="1" applyNumberFormat="1">
      <alignment readingOrder="0" shrinkToFit="0" vertical="top" wrapText="1"/>
    </xf>
    <xf borderId="7" fillId="0" fontId="5" numFmtId="167" xfId="0" applyAlignment="1" applyBorder="1" applyFont="1" applyNumberFormat="1">
      <alignment shrinkToFit="0" vertical="top" wrapText="1"/>
    </xf>
    <xf borderId="7" fillId="0" fontId="5" numFmtId="165" xfId="0" applyAlignment="1" applyBorder="1" applyFont="1" applyNumberFormat="1">
      <alignment readingOrder="0" shrinkToFit="0" vertical="top" wrapText="1"/>
    </xf>
    <xf borderId="7" fillId="0" fontId="6" numFmtId="166" xfId="0" applyAlignment="1" applyBorder="1" applyFont="1" applyNumberFormat="1">
      <alignment shrinkToFit="0" vertical="top" wrapText="1"/>
    </xf>
    <xf borderId="7" fillId="0" fontId="5" numFmtId="166" xfId="0" applyAlignment="1" applyBorder="1" applyFont="1" applyNumberFormat="1">
      <alignment readingOrder="0" shrinkToFit="0" vertical="top" wrapText="1"/>
    </xf>
    <xf borderId="6" fillId="0" fontId="6" numFmtId="0" xfId="0" applyAlignment="1" applyBorder="1" applyFont="1">
      <alignment shrinkToFit="0" vertical="top" wrapText="1"/>
    </xf>
    <xf borderId="7" fillId="0" fontId="5" numFmtId="167" xfId="0" applyAlignment="1" applyBorder="1" applyFont="1" applyNumberFormat="1">
      <alignment readingOrder="0" shrinkToFit="0" vertical="top" wrapText="1"/>
    </xf>
    <xf borderId="5" fillId="3" fontId="2" numFmtId="0" xfId="0" applyAlignment="1" applyBorder="1" applyFont="1">
      <alignment readingOrder="0" shrinkToFit="0" vertical="top" wrapText="1"/>
    </xf>
    <xf borderId="8" fillId="0" fontId="6" numFmtId="166" xfId="0" applyAlignment="1" applyBorder="1" applyFont="1" applyNumberFormat="1">
      <alignment horizontal="center" shrinkToFit="0" vertical="top" wrapText="1"/>
    </xf>
    <xf borderId="9" fillId="0" fontId="13" numFmtId="0" xfId="0" applyAlignment="1" applyBorder="1" applyFont="1">
      <alignment shrinkToFit="0" vertical="top" wrapText="1"/>
    </xf>
    <xf borderId="8" fillId="0" fontId="5" numFmtId="167" xfId="0" applyAlignment="1" applyBorder="1" applyFont="1" applyNumberFormat="1">
      <alignment horizontal="center" shrinkToFit="0" vertical="center" wrapText="1"/>
    </xf>
    <xf borderId="10" fillId="0" fontId="13" numFmtId="0" xfId="0" applyAlignment="1" applyBorder="1" applyFont="1">
      <alignment shrinkToFit="0" vertical="top" wrapText="1"/>
    </xf>
    <xf borderId="11" fillId="3" fontId="4" numFmtId="49" xfId="0" applyAlignment="1" applyBorder="1" applyFont="1" applyNumberFormat="1">
      <alignment shrinkToFit="0" vertical="top" wrapText="1"/>
    </xf>
    <xf borderId="7" fillId="0" fontId="14" numFmtId="167" xfId="0" applyAlignment="1" applyBorder="1" applyFont="1" applyNumberFormat="1">
      <alignment readingOrder="0" shrinkToFit="0" vertical="top" wrapText="1"/>
    </xf>
    <xf borderId="1" fillId="3" fontId="2" numFmtId="0" xfId="0" applyAlignment="1" applyBorder="1" applyFont="1">
      <alignment shrinkToFit="0" vertical="top" wrapText="1"/>
    </xf>
    <xf borderId="0" fillId="2" fontId="3" numFmtId="0" xfId="0" applyAlignment="1" applyFont="1">
      <alignment horizontal="center" readingOrder="0" shrinkToFit="0" vertical="center" wrapText="0"/>
    </xf>
    <xf borderId="1" fillId="3" fontId="2" numFmtId="164" xfId="0" applyAlignment="1" applyBorder="1" applyFont="1" applyNumberFormat="1">
      <alignment shrinkToFit="0" vertical="top" wrapText="1"/>
    </xf>
    <xf borderId="1" fillId="3" fontId="4" numFmtId="164" xfId="0" applyAlignment="1" applyBorder="1" applyFont="1" applyNumberFormat="1">
      <alignment horizontal="center" shrinkToFit="0" vertical="top" wrapText="1"/>
    </xf>
    <xf borderId="1" fillId="3" fontId="2" numFmtId="0" xfId="0" applyAlignment="1" applyBorder="1" applyFont="1">
      <alignment horizontal="center" readingOrder="0" shrinkToFit="0" vertical="top" wrapText="1"/>
    </xf>
    <xf borderId="4" fillId="0" fontId="6" numFmtId="49" xfId="0" applyAlignment="1" applyBorder="1" applyFont="1" applyNumberFormat="1">
      <alignment readingOrder="0" shrinkToFit="0" vertical="top" wrapText="1"/>
    </xf>
    <xf borderId="6" fillId="0" fontId="5" numFmtId="0" xfId="0" applyAlignment="1" applyBorder="1" applyFont="1">
      <alignment readingOrder="0" shrinkToFit="0" vertical="top" wrapText="1"/>
    </xf>
    <xf borderId="6" fillId="0" fontId="6" numFmtId="0" xfId="0" applyAlignment="1" applyBorder="1" applyFont="1">
      <alignment readingOrder="0" shrinkToFit="0" vertical="top" wrapText="1"/>
    </xf>
    <xf borderId="0" fillId="4" fontId="15" numFmtId="49" xfId="0" applyAlignment="1" applyFill="1" applyFont="1" applyNumberFormat="1">
      <alignment horizontal="left" readingOrder="0" shrinkToFit="0" vertical="top" wrapText="1"/>
    </xf>
    <xf borderId="6" fillId="0" fontId="5" numFmtId="165" xfId="0" applyAlignment="1" applyBorder="1" applyFont="1" applyNumberFormat="1">
      <alignment readingOrder="0" shrinkToFit="0" vertical="top" wrapText="1"/>
    </xf>
    <xf borderId="12" fillId="4" fontId="16" numFmtId="49" xfId="0" applyAlignment="1" applyBorder="1" applyFont="1" applyNumberFormat="1">
      <alignment horizontal="left" readingOrder="0" shrinkToFit="0" vertical="top" wrapText="1"/>
    </xf>
    <xf borderId="7" fillId="0" fontId="6" numFmtId="49" xfId="0" applyAlignment="1" applyBorder="1" applyFont="1" applyNumberFormat="1">
      <alignment readingOrder="0" shrinkToFit="0" vertical="top" wrapText="1"/>
    </xf>
    <xf borderId="8" fillId="0" fontId="5" numFmtId="165" xfId="0" applyAlignment="1" applyBorder="1" applyFont="1" applyNumberFormat="1">
      <alignment horizontal="center" shrinkToFit="0" vertical="top" wrapText="1"/>
    </xf>
    <xf borderId="5" fillId="3" fontId="4" numFmtId="49" xfId="0" applyAlignment="1" applyBorder="1" applyFont="1" applyNumberFormat="1">
      <alignment readingOrder="0" shrinkToFit="0" vertical="top" wrapText="1"/>
    </xf>
    <xf borderId="3" fillId="0" fontId="5" numFmtId="0" xfId="0" applyAlignment="1" applyBorder="1" applyFont="1">
      <alignment readingOrder="0" shrinkToFit="0" vertical="top" wrapText="1"/>
    </xf>
    <xf borderId="0" fillId="2" fontId="2" numFmtId="0" xfId="0" applyAlignment="1" applyFont="1">
      <alignment horizontal="center" shrinkToFit="0" vertical="center" wrapText="0"/>
    </xf>
    <xf borderId="8" fillId="0" fontId="6" numFmtId="166" xfId="0" applyAlignment="1" applyBorder="1" applyFont="1" applyNumberFormat="1">
      <alignment horizontal="center" shrinkToFit="0" vertical="center" wrapText="1"/>
    </xf>
    <xf borderId="4" fillId="0" fontId="5" numFmtId="0" xfId="0" applyAlignment="1" applyBorder="1" applyFont="1">
      <alignment readingOrder="0" shrinkToFit="0" vertical="top" wrapText="1"/>
    </xf>
    <xf borderId="6" fillId="0" fontId="17" numFmtId="0" xfId="0" applyAlignment="1" applyBorder="1" applyFont="1">
      <alignment readingOrder="0" shrinkToFit="0" vertical="top" wrapText="1"/>
    </xf>
    <xf borderId="0" fillId="4" fontId="18" numFmtId="0" xfId="0" applyAlignment="1" applyFont="1">
      <alignment horizontal="left" readingOrder="0" shrinkToFit="0" vertical="top" wrapText="1"/>
    </xf>
    <xf borderId="8" fillId="0" fontId="5" numFmtId="165" xfId="0" applyAlignment="1" applyBorder="1" applyFont="1" applyNumberFormat="1">
      <alignment horizontal="center" shrinkToFit="0" vertical="center" wrapText="1"/>
    </xf>
    <xf borderId="5" fillId="3" fontId="2" numFmtId="166" xfId="0" applyAlignment="1" applyBorder="1" applyFont="1" applyNumberFormat="1">
      <alignment shrinkToFit="0" vertical="top" wrapText="1"/>
    </xf>
    <xf borderId="6" fillId="0" fontId="5" numFmtId="166" xfId="0" applyAlignment="1" applyBorder="1" applyFont="1" applyNumberFormat="1">
      <alignment readingOrder="0" shrinkToFit="0" vertical="top" wrapText="1"/>
    </xf>
    <xf borderId="7" fillId="0" fontId="5" numFmtId="166" xfId="0" applyAlignment="1" applyBorder="1" applyFont="1" applyNumberFormat="1">
      <alignment shrinkToFit="0" vertical="top" wrapText="1"/>
    </xf>
    <xf borderId="8" fillId="0" fontId="5" numFmtId="166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0"/>
  <cols>
    <col customWidth="1" min="1" max="1" width="16.29"/>
    <col customWidth="1" min="2" max="6" width="25.14"/>
  </cols>
  <sheetData>
    <row r="1" ht="27.0" customHeight="1">
      <c r="A1" s="3" t="s">
        <v>2</v>
      </c>
    </row>
    <row r="2" ht="20.25" customHeight="1">
      <c r="A2" s="6"/>
      <c r="B2" s="8">
        <v>43489.0</v>
      </c>
      <c r="C2" s="8">
        <v>43490.0</v>
      </c>
      <c r="D2" s="8">
        <v>43491.0</v>
      </c>
      <c r="E2" s="8">
        <v>43492.0</v>
      </c>
      <c r="F2" s="8">
        <v>43493.0</v>
      </c>
    </row>
    <row r="3" ht="20.25" customHeight="1">
      <c r="A3" s="10" t="s">
        <v>3</v>
      </c>
      <c r="B3" s="13" t="s">
        <v>7</v>
      </c>
      <c r="C3" s="15" t="s">
        <v>15</v>
      </c>
      <c r="D3" s="15" t="s">
        <v>17</v>
      </c>
      <c r="E3" s="15" t="s">
        <v>18</v>
      </c>
      <c r="F3" s="15" t="s">
        <v>19</v>
      </c>
    </row>
    <row r="4" ht="80.25" customHeight="1">
      <c r="A4" s="17" t="s">
        <v>14</v>
      </c>
      <c r="B4" s="21" t="s">
        <v>16</v>
      </c>
      <c r="C4" s="23" t="s">
        <v>25</v>
      </c>
      <c r="D4" s="25" t="s">
        <v>16</v>
      </c>
      <c r="E4" s="25" t="s">
        <v>30</v>
      </c>
      <c r="F4" s="25" t="s">
        <v>33</v>
      </c>
    </row>
    <row r="5" ht="54.0" customHeight="1">
      <c r="A5" s="17" t="s">
        <v>23</v>
      </c>
      <c r="B5" s="21" t="s">
        <v>24</v>
      </c>
      <c r="C5" s="28" t="str">
        <f t="shared" ref="C5:D5" si="1">HYPERLINK("http://the-b-roppongi.hotels-tokyo-jp.com/en/","Hotel b Roppongi
10 min from Shibuya 
($35x3 people/ night)")</f>
        <v>Hotel b Roppongi
10 min from Shibuya 
($35x3 people/ night)</v>
      </c>
      <c r="D5" s="28" t="str">
        <f t="shared" si="1"/>
        <v>Hotel b Roppongi
10 min from Shibuya 
($35x3 people/ night)</v>
      </c>
      <c r="E5" s="25" t="s">
        <v>42</v>
      </c>
      <c r="F5" s="25" t="s">
        <v>16</v>
      </c>
    </row>
    <row r="6" ht="67.5" customHeight="1">
      <c r="A6" s="17" t="s">
        <v>29</v>
      </c>
      <c r="B6" s="21" t="s">
        <v>43</v>
      </c>
      <c r="C6" s="31" t="str">
        <f>HYPERLINK("https://www.jrailpass.com/?utm_source=google&amp;utm_medium=cpc&amp;gclid=Cj0KCQiAovfvBRCRARIsADEmbRIQRULwqVE8-YpQsgyoPfa_Tt4Sx0bUAUmpWv1TkJIYgsXbWoL1FlEaAq5vEALw_wcB","JR train to Tokyo 2000-2300")</f>
        <v>JR train to Tokyo 2000-2300</v>
      </c>
      <c r="D6" s="25" t="s">
        <v>49</v>
      </c>
      <c r="E6" s="32" t="s">
        <v>50</v>
      </c>
      <c r="F6" s="32" t="s">
        <v>52</v>
      </c>
    </row>
    <row r="7" ht="109.5" customHeight="1">
      <c r="A7" s="17" t="s">
        <v>41</v>
      </c>
      <c r="B7" s="34" t="s">
        <v>53</v>
      </c>
      <c r="C7" s="25" t="s">
        <v>57</v>
      </c>
      <c r="D7" s="32" t="s">
        <v>58</v>
      </c>
      <c r="E7" s="32" t="s">
        <v>59</v>
      </c>
      <c r="F7" s="32" t="s">
        <v>60</v>
      </c>
    </row>
    <row r="8" ht="19.5" customHeight="1">
      <c r="A8" s="17" t="s">
        <v>56</v>
      </c>
      <c r="B8" s="21" t="s">
        <v>61</v>
      </c>
      <c r="C8" s="37"/>
      <c r="D8" s="39"/>
      <c r="E8" s="37"/>
      <c r="F8" s="32">
        <v>1800.0</v>
      </c>
    </row>
    <row r="9" ht="19.5" customHeight="1">
      <c r="A9" s="17" t="s">
        <v>68</v>
      </c>
      <c r="B9" s="40">
        <v>40.0</v>
      </c>
      <c r="C9" s="42">
        <f>175+35</f>
        <v>210</v>
      </c>
      <c r="D9" s="42">
        <f>100</f>
        <v>100</v>
      </c>
      <c r="E9" s="45">
        <f>35+30+30</f>
        <v>95</v>
      </c>
      <c r="F9" s="45">
        <v>65.0</v>
      </c>
    </row>
    <row r="10" ht="96.0" customHeight="1">
      <c r="A10" s="17" t="s">
        <v>69</v>
      </c>
      <c r="B10" s="47"/>
      <c r="C10" s="25" t="s">
        <v>70</v>
      </c>
      <c r="D10" s="25" t="s">
        <v>71</v>
      </c>
      <c r="E10" s="32" t="s">
        <v>72</v>
      </c>
      <c r="F10" s="37"/>
    </row>
    <row r="11" ht="19.5" customHeight="1">
      <c r="A11" s="17" t="s">
        <v>73</v>
      </c>
      <c r="B11" s="50">
        <f>SUM(B9:F9)</f>
        <v>510</v>
      </c>
      <c r="C11" s="51"/>
      <c r="D11" s="51"/>
      <c r="E11" s="51"/>
      <c r="F11" s="53"/>
    </row>
    <row r="12" ht="81.0" customHeight="1">
      <c r="A12" s="54" t="s">
        <v>75</v>
      </c>
      <c r="B12" s="21" t="s">
        <v>76</v>
      </c>
      <c r="C12" s="23" t="s">
        <v>77</v>
      </c>
      <c r="D12" s="37"/>
      <c r="E12" s="25" t="s">
        <v>78</v>
      </c>
      <c r="F12" s="37"/>
    </row>
  </sheetData>
  <mergeCells count="2">
    <mergeCell ref="A1:F1"/>
    <mergeCell ref="B11:F11"/>
  </mergeCells>
  <printOptions horizontalCentered="1"/>
  <pageMargins bottom="1.0" footer="0.0" header="0.0" left="1.0" right="1.0" top="1.0"/>
  <pageSetup orientation="landscape"/>
  <headerFooter>
    <oddHeader>&amp;R</oddHeader>
    <oddFooter>&amp;C000000&amp;R&amp;P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0"/>
  <cols>
    <col customWidth="1" min="1" max="1" width="16.29"/>
    <col customWidth="1" min="2" max="7" width="25.14"/>
  </cols>
  <sheetData>
    <row r="1" ht="27.0" customHeight="1">
      <c r="A1" s="1" t="s">
        <v>0</v>
      </c>
    </row>
    <row r="2" ht="20.25" customHeight="1">
      <c r="A2" s="2"/>
      <c r="B2" s="4">
        <v>43496.0</v>
      </c>
      <c r="C2" s="4">
        <v>43497.0</v>
      </c>
      <c r="D2" s="4">
        <v>43498.0</v>
      </c>
      <c r="E2" s="4">
        <v>43499.0</v>
      </c>
      <c r="F2" s="4">
        <v>43500.0</v>
      </c>
      <c r="G2" s="4">
        <v>43501.0</v>
      </c>
    </row>
    <row r="3" ht="20.25" customHeight="1">
      <c r="A3" s="7" t="s">
        <v>3</v>
      </c>
      <c r="B3" s="12" t="s">
        <v>4</v>
      </c>
      <c r="C3" s="11" t="s">
        <v>9</v>
      </c>
      <c r="D3" s="11" t="s">
        <v>11</v>
      </c>
      <c r="E3" s="11" t="s">
        <v>12</v>
      </c>
      <c r="F3" s="11" t="s">
        <v>13</v>
      </c>
      <c r="G3" s="11" t="s">
        <v>13</v>
      </c>
    </row>
    <row r="4" ht="80.25" customHeight="1">
      <c r="A4" s="14" t="s">
        <v>14</v>
      </c>
      <c r="B4" s="16" t="s">
        <v>16</v>
      </c>
      <c r="C4" s="18" t="s">
        <v>20</v>
      </c>
      <c r="D4" s="18" t="s">
        <v>16</v>
      </c>
      <c r="E4" s="20" t="s">
        <v>21</v>
      </c>
      <c r="F4" s="18" t="s">
        <v>16</v>
      </c>
      <c r="G4" s="18" t="s">
        <v>16</v>
      </c>
    </row>
    <row r="5" ht="54.0" customHeight="1">
      <c r="A5" s="14" t="s">
        <v>23</v>
      </c>
      <c r="B5" s="16" t="s">
        <v>24</v>
      </c>
      <c r="C5" s="24" t="str">
        <f t="shared" ref="C5:D5" si="1">HYPERLINK("https://www.ihg.com/crowneplaza/hotels/us/en/beijing/pegut/hoteldetail#_gl=1*1s3yhal*_gcl_aw*R0NMLjE1NzY5NTUxMDQxMjcuQ2owS0NRaUFvdmZ2QlJDUkFSSXNBREVtYlJKd3AwOVNxQkhyWGZIUkJhZWRFczBCa3dNTWRCcFVIOHRZSUJ3WVVzTGZxVURPQmlfcUdEY2FBaGMwRUFMd193Y0I.","Crowne Plaza Beijing (Pay there; $74.00/night; $50.00 ea)")</f>
        <v>Crowne Plaza Beijing (Pay there; $74.00/night; $50.00 ea)</v>
      </c>
      <c r="D5" s="24" t="str">
        <f t="shared" si="1"/>
        <v>Crowne Plaza Beijing (Pay there; $74.00/night; $50.00 ea)</v>
      </c>
      <c r="E5" s="18" t="s">
        <v>27</v>
      </c>
      <c r="F5" s="20" t="s">
        <v>28</v>
      </c>
      <c r="G5" s="18" t="s">
        <v>24</v>
      </c>
    </row>
    <row r="6" ht="67.5" customHeight="1">
      <c r="A6" s="14" t="s">
        <v>29</v>
      </c>
      <c r="B6" s="16" t="s">
        <v>31</v>
      </c>
      <c r="C6" s="18" t="s">
        <v>32</v>
      </c>
      <c r="D6" s="27" t="str">
        <f>HYPERLINK("https://www.travelchinaguide.com/","Great Wall, Tieneman Square, and Forbidden City (T $375.00; ea. $125.00)")</f>
        <v>Great Wall, Tieneman Square, and Forbidden City (T $375.00; ea. $125.00)</v>
      </c>
      <c r="E6" s="26" t="s">
        <v>38</v>
      </c>
      <c r="F6" s="26" t="s">
        <v>39</v>
      </c>
      <c r="G6" s="26" t="s">
        <v>40</v>
      </c>
    </row>
    <row r="7" ht="83.25" customHeight="1">
      <c r="A7" s="30" t="s">
        <v>41</v>
      </c>
      <c r="B7" s="22" t="s">
        <v>45</v>
      </c>
      <c r="C7" s="20" t="s">
        <v>46</v>
      </c>
      <c r="D7" s="20" t="s">
        <v>47</v>
      </c>
      <c r="E7" s="33" t="str">
        <f>HYPERLINK("https://www.blacklane.com/en/limousine-service-hong-kong/","Private transfer from airport to hotel $15/person")</f>
        <v>Private transfer from airport to hotel $15/person</v>
      </c>
      <c r="F7" s="26" t="s">
        <v>54</v>
      </c>
      <c r="G7" s="26" t="s">
        <v>55</v>
      </c>
    </row>
    <row r="8" ht="19.5" customHeight="1">
      <c r="A8" s="14" t="s">
        <v>56</v>
      </c>
      <c r="B8" s="36"/>
      <c r="C8" s="38"/>
      <c r="D8" s="38"/>
      <c r="E8" s="38"/>
      <c r="F8" s="38"/>
      <c r="G8" s="38">
        <v>1600.0</v>
      </c>
    </row>
    <row r="9" ht="19.5" customHeight="1">
      <c r="A9" s="14" t="s">
        <v>68</v>
      </c>
      <c r="B9" s="36"/>
      <c r="C9" s="43">
        <f>20+175</f>
        <v>195</v>
      </c>
      <c r="D9" s="43">
        <v>145.0</v>
      </c>
      <c r="E9" s="43">
        <f>65+177+15</f>
        <v>257</v>
      </c>
      <c r="F9" s="43">
        <v>65.0</v>
      </c>
      <c r="G9" s="46">
        <v>50.0</v>
      </c>
    </row>
    <row r="10" ht="96.0" customHeight="1">
      <c r="A10" s="49" t="s">
        <v>69</v>
      </c>
      <c r="B10" s="16"/>
      <c r="C10" s="24" t="str">
        <f>HYPERLINK("https://www.viator.com/tours/Shanghai/Shanghai-Private-Transfer-Cruise-Port-to-Shanghai-International-Airport/d325-2052PVGPRTAPT?m=28353&amp;supag=76382119171&amp;supsc=dsa-649086883411&amp;supai=350968425114&amp;supap=1t3&amp;supdv=c&amp;supnt=nt:g&amp;suplp=9019584&amp;supli=&amp;supti=ds"&amp;"a-649086883411&amp;tsem=true&amp;supci=dsa-649086883411&amp;supap1=&amp;supap2=&amp;gclid=Cj0KCQiAovfvBRCRARIsADEmbRLfdusF5UdnmCze9fNqa8J4xBsfIJVjeWvk5xhEAhfy4YlEB6iW4VEaAl6rEALw_wcB","Transfer from port to airport  (about an hour drive)")</f>
        <v>Transfer from port to airport  (about an hour drive)</v>
      </c>
      <c r="D10" s="20" t="s">
        <v>74</v>
      </c>
      <c r="E10" s="33" t="str">
        <f>HYPERLINK("https://www.blacklane.com/en/limousine-service-hong-kong/","Private transfer from airport to hotel $15/person")</f>
        <v>Private transfer from airport to hotel $15/person</v>
      </c>
      <c r="F10" s="38"/>
      <c r="G10" s="38"/>
    </row>
    <row r="11" ht="19.5" customHeight="1">
      <c r="A11" s="14" t="s">
        <v>73</v>
      </c>
      <c r="B11" s="52">
        <f>SUM(B9:G9)</f>
        <v>712</v>
      </c>
      <c r="C11" s="51"/>
      <c r="D11" s="51"/>
      <c r="E11" s="51"/>
      <c r="F11" s="51"/>
      <c r="G11" s="53"/>
    </row>
    <row r="12" ht="81.0" customHeight="1">
      <c r="A12" s="30" t="s">
        <v>75</v>
      </c>
      <c r="B12" s="16"/>
      <c r="C12" s="48"/>
      <c r="D12" s="43"/>
      <c r="E12" s="33" t="str">
        <f>HYPERLINK("https://www.sassyhongkong.com/eat-drink-bars-hidden-speakeasy-nightlife-clubs/","Speak Easy Bar Crawl")</f>
        <v>Speak Easy Bar Crawl</v>
      </c>
      <c r="F12" s="55" t="str">
        <f>HYPERLINK("https://www.google.com/search?q=ozone+hong+kong&amp;rlz=1C5CHFA_enUS847US847&amp;oq=o-zone+hon&amp;aqs=chrome.1.69i57j0l2.4381j1j4&amp;sourceid=chrome&amp;ie=UTF-8","Ritz Carlton (O-Zone)")</f>
        <v>Ritz Carlton (O-Zone)</v>
      </c>
      <c r="G12" s="38"/>
    </row>
  </sheetData>
  <mergeCells count="2">
    <mergeCell ref="A1:G1"/>
    <mergeCell ref="B11:G11"/>
  </mergeCells>
  <printOptions/>
  <pageMargins bottom="0.75" footer="0.0" header="0.0" left="0.5" right="0.5" top="0.75"/>
  <pageSetup orientation="portrait"/>
  <headerFooter>
    <oddFooter>&amp;C000000&amp;P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0"/>
  <cols>
    <col customWidth="1" min="1" max="1" width="24.43"/>
    <col customWidth="1" min="2" max="7" width="25.14"/>
  </cols>
  <sheetData>
    <row r="1" ht="27.0" customHeight="1">
      <c r="A1" s="5" t="s">
        <v>1</v>
      </c>
    </row>
    <row r="2" ht="20.25" customHeight="1">
      <c r="A2" s="2"/>
      <c r="B2" s="4">
        <v>43504.0</v>
      </c>
      <c r="C2" s="4">
        <v>43505.0</v>
      </c>
      <c r="D2" s="4">
        <v>43506.0</v>
      </c>
      <c r="E2" s="4">
        <v>43507.0</v>
      </c>
      <c r="F2" s="4">
        <v>43508.0</v>
      </c>
      <c r="G2" s="4">
        <v>43509.0</v>
      </c>
    </row>
    <row r="3" ht="20.25" customHeight="1">
      <c r="A3" s="7" t="s">
        <v>3</v>
      </c>
      <c r="B3" s="9" t="s">
        <v>5</v>
      </c>
      <c r="C3" s="11" t="s">
        <v>6</v>
      </c>
      <c r="D3" s="11" t="s">
        <v>6</v>
      </c>
      <c r="E3" s="11" t="s">
        <v>6</v>
      </c>
      <c r="F3" s="11" t="s">
        <v>8</v>
      </c>
      <c r="G3" s="19" t="s">
        <v>10</v>
      </c>
    </row>
    <row r="4" ht="80.25" customHeight="1">
      <c r="A4" s="14" t="s">
        <v>14</v>
      </c>
      <c r="B4" s="22" t="s">
        <v>22</v>
      </c>
      <c r="C4" s="26" t="s">
        <v>26</v>
      </c>
      <c r="D4" s="18" t="s">
        <v>34</v>
      </c>
      <c r="E4" s="26" t="s">
        <v>35</v>
      </c>
      <c r="F4" s="26" t="s">
        <v>36</v>
      </c>
      <c r="G4" s="20" t="s">
        <v>37</v>
      </c>
    </row>
    <row r="5" ht="54.0" customHeight="1">
      <c r="A5" s="14" t="s">
        <v>23</v>
      </c>
      <c r="B5" s="29" t="str">
        <f>HYPERLINK("https://www.getyourguide.com/hanoi-l205/hanoi-to-sapa-express-sleeper-bus-t99903/?campaign_id=6654173973&amp;adgroup_id=76427540862&amp;target_id=aud-609316728402:dsa-84666501466&amp;loc_physical_ms=9019584&amp;match_type=b&amp;ad_id=388136451973&amp;keyword=&amp;ad_position=1t3&amp;fee"&amp;"d_item_id=&amp;placement=&amp;partner_id=CD951&amp;gclid=Cj0KCQiAovfvBRCRARIsADEmbRJ_XyBLbNEJgtvX-llXMFeqmRyj91Z6qaspuMIWvqLOenDZvqtzKW0aAv6dEALw_wcB","Sleeper Bus ($12)")</f>
        <v>Sleeper Bus ($12)</v>
      </c>
      <c r="C5" s="20" t="s">
        <v>44</v>
      </c>
      <c r="D5" s="24" t="str">
        <f>HYPERLINK("https://www.movenpick.com/en/asia/vietnam/hanoi/hotel-hanoi/overview/?ds_rl=1248690&amp;merchantid=ppc-mov-mar-goo-us-en-vn-exa-sear&amp;sourceid=bp-cen&amp;gclid=Cj0KCQiAovfvBRCRARIsADEmbRLkx9bzx85bD1KxwRYsVS3tZfkEvy-Ka0MgrbB6TU0NKHaWGTi92WgaAhS5EALw_wcB&amp;gclsrc=aw.d"&amp;"s","Movenpick Hanoi ($30 per person)")</f>
        <v>Movenpick Hanoi ($30 per person)</v>
      </c>
      <c r="E5" s="20" t="s">
        <v>48</v>
      </c>
      <c r="F5" s="24" t="str">
        <f>HYPERLINK("https://www.tripadvisor.com/Hotel_Review-g293924-d6691681-Reviews-La_Beaute_De_Hanoi_Hotel-Hanoi.html","La Beaute de Hanoi ($20/night)")</f>
        <v>La Beaute de Hanoi ($20/night)</v>
      </c>
      <c r="G5" s="18" t="s">
        <v>16</v>
      </c>
    </row>
    <row r="6" ht="43.5" customHeight="1">
      <c r="A6" s="14" t="s">
        <v>29</v>
      </c>
      <c r="B6" s="16" t="s">
        <v>51</v>
      </c>
      <c r="C6" s="24" t="str">
        <f>HYPERLINK("http://lilystravelagency.com/","Sapa Trekk Day 1 (Lily's Travel Agency $85.00)")</f>
        <v>Sapa Trekk Day 1 (Lily's Travel Agency $85.00)</v>
      </c>
      <c r="D6" s="35" t="str">
        <f>HYPERLINK("http://lilystravelagency.com/","Sapa Trekk Day 2")</f>
        <v>Sapa Trekk Day 2</v>
      </c>
      <c r="E6" s="24" t="str">
        <f>HYPERLINK("http://lareginacruise.com/","Ha Long Bay  Cruise ($160.00)")</f>
        <v>Ha Long Bay  Cruise ($160.00)</v>
      </c>
      <c r="F6" s="18" t="s">
        <v>8</v>
      </c>
      <c r="G6" s="26" t="s">
        <v>62</v>
      </c>
    </row>
    <row r="7" ht="73.5" customHeight="1">
      <c r="A7" s="30" t="s">
        <v>41</v>
      </c>
      <c r="B7" s="22" t="s">
        <v>63</v>
      </c>
      <c r="C7" s="20" t="s">
        <v>64</v>
      </c>
      <c r="D7" s="20" t="s">
        <v>64</v>
      </c>
      <c r="E7" s="20" t="s">
        <v>65</v>
      </c>
      <c r="F7" s="20" t="s">
        <v>66</v>
      </c>
      <c r="G7" s="26" t="s">
        <v>67</v>
      </c>
    </row>
    <row r="8" ht="19.5" customHeight="1">
      <c r="A8" s="14" t="s">
        <v>56</v>
      </c>
      <c r="B8" s="36"/>
      <c r="C8" s="38"/>
      <c r="D8" s="38"/>
      <c r="E8" s="38"/>
      <c r="F8" s="38"/>
      <c r="G8" s="38">
        <v>2000.0</v>
      </c>
    </row>
    <row r="9" ht="19.5" customHeight="1">
      <c r="A9" s="14" t="s">
        <v>68</v>
      </c>
      <c r="B9" s="41">
        <f>245+12+10</f>
        <v>267</v>
      </c>
      <c r="C9" s="43">
        <v>85.0</v>
      </c>
      <c r="D9" s="44">
        <v>30.0</v>
      </c>
      <c r="E9" s="48">
        <v>160.0</v>
      </c>
      <c r="F9" s="44">
        <v>20.0</v>
      </c>
      <c r="G9" s="38"/>
    </row>
    <row r="10" ht="19.5" customHeight="1">
      <c r="A10" s="14" t="s">
        <v>73</v>
      </c>
      <c r="B10" s="52">
        <f>SUM(B9:G9)</f>
        <v>562</v>
      </c>
      <c r="C10" s="51"/>
      <c r="D10" s="51"/>
      <c r="E10" s="51"/>
      <c r="F10" s="51"/>
      <c r="G10" s="53"/>
    </row>
  </sheetData>
  <mergeCells count="2">
    <mergeCell ref="A1:G1"/>
    <mergeCell ref="B10:G10"/>
  </mergeCells>
  <printOptions/>
  <pageMargins bottom="1.0" footer="0.0" header="0.0" left="1.0" right="1.0" top="1.0"/>
  <pageSetup orientation="portrait"/>
  <headerFooter>
    <oddFooter>&amp;C000000&amp;P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0"/>
  <cols>
    <col customWidth="1" min="1" max="1" width="16.29"/>
    <col customWidth="1" min="2" max="6" width="25.14"/>
  </cols>
  <sheetData>
    <row r="1" ht="27.0" customHeight="1">
      <c r="A1" s="1" t="s">
        <v>79</v>
      </c>
    </row>
    <row r="2" ht="20.25" customHeight="1">
      <c r="A2" s="56"/>
      <c r="B2" s="58">
        <v>43515.0</v>
      </c>
      <c r="C2" s="58">
        <v>43516.0</v>
      </c>
      <c r="D2" s="58">
        <v>43517.0</v>
      </c>
      <c r="E2" s="58">
        <v>43518.0</v>
      </c>
      <c r="F2" s="58">
        <v>43519.0</v>
      </c>
    </row>
    <row r="3" ht="20.25" customHeight="1">
      <c r="A3" s="7" t="s">
        <v>3</v>
      </c>
      <c r="B3" s="12" t="s">
        <v>81</v>
      </c>
      <c r="C3" s="11" t="s">
        <v>81</v>
      </c>
      <c r="D3" s="11" t="s">
        <v>83</v>
      </c>
      <c r="E3" s="11" t="s">
        <v>84</v>
      </c>
      <c r="F3" s="11" t="s">
        <v>86</v>
      </c>
    </row>
    <row r="4" ht="80.25" customHeight="1">
      <c r="A4" s="14" t="s">
        <v>14</v>
      </c>
      <c r="B4" s="16" t="s">
        <v>16</v>
      </c>
      <c r="C4" s="26" t="s">
        <v>87</v>
      </c>
      <c r="D4" s="20" t="s">
        <v>88</v>
      </c>
      <c r="E4" s="20"/>
      <c r="F4" s="18" t="s">
        <v>90</v>
      </c>
    </row>
    <row r="5" ht="54.0" customHeight="1">
      <c r="A5" s="14" t="s">
        <v>23</v>
      </c>
      <c r="B5" s="16" t="s">
        <v>24</v>
      </c>
      <c r="C5" s="24" t="str">
        <f>HYPERLINK("https://www.google.com/travel/hotels/Yangon/entity/CgoIlvWt2dTLr_ZpEAE?g2lb=2502405%2C2502548%2C4208993%2C4254308%2C4258168%2C4260007%2C4270442%2C4274032%2C4285990%2C4289525%2C4291318%2C4301054%2C4305595%2C4308216%2C4308226%2C4313006%2C4314846%2C4315873%2"&amp;"C4317816%2C4317915%2C4324293%2C4326405%2C4328159%2C4329288%2C4270859%2C4284970%2C4291517%2C4292955%2C4316256%2C4333108&amp;hl=en&amp;gl=us&amp;un=1&amp;q=hostels%20in%20yangon&amp;rp=EJb1rdnUy6_2aRDl69rn6_m9s-IBEMGhgP7n6NX15gEQ9Yb60d_OqdQ6OAFAAEgC&amp;ictx=1&amp;ved=2ahUKEwimq5S8xMf"&amp;"mAhXBW80KHVhiBt0QvS4wAHoECAsQIw&amp;hrf=CgQIPBAAIgNVU0QqFgoHCOQPEAEYFBIHCOQPEAEYFRgBKABYAZIBAiAB&amp;tcfs=EhoaGAoKMjAyMC0wMS0yMBIKMjAyMC0wMS0yMVIA","Baoba Hostel ($11/night)")</f>
        <v>Baoba Hostel ($11/night)</v>
      </c>
      <c r="D5" s="24" t="str">
        <f t="shared" ref="D5:E5" si="1">HYPERLINK("https://www.ostellobello.com/hostel/ostello-bello-bagan-myanmar-burma/","Ostello Bello Bagan (T $85.00; ea. $22.00 (for 4)")</f>
        <v>Ostello Bello Bagan (T $85.00; ea. $22.00 (for 4)</v>
      </c>
      <c r="E5" s="24" t="str">
        <f t="shared" si="1"/>
        <v>Ostello Bello Bagan (T $85.00; ea. $22.00 (for 4)</v>
      </c>
      <c r="F5" s="18" t="s">
        <v>24</v>
      </c>
    </row>
    <row r="6" ht="95.25" customHeight="1">
      <c r="A6" s="14" t="s">
        <v>29</v>
      </c>
      <c r="B6" s="62" t="s">
        <v>107</v>
      </c>
      <c r="C6" s="20" t="s">
        <v>108</v>
      </c>
      <c r="D6" s="26" t="s">
        <v>109</v>
      </c>
      <c r="E6" s="33" t="str">
        <f>HYPERLINK("https://www.balloonsoverbagan.com/","Ballooning ($300 through Ballooning over Bagan)
New/Old Bagan
Sunset Boat Cruise (through hostel, $10)")</f>
        <v>Ballooning ($300 through Ballooning over Bagan)
New/Old Bagan
Sunset Boat Cruise (through hostel, $10)</v>
      </c>
      <c r="F6" s="26" t="s">
        <v>113</v>
      </c>
    </row>
    <row r="7" ht="51.0" customHeight="1">
      <c r="A7" s="30" t="s">
        <v>41</v>
      </c>
      <c r="B7" s="62" t="s">
        <v>115</v>
      </c>
      <c r="C7" s="64" t="str">
        <f>HYPERLINK("https://www.tripadvisor.com/Restaurant_Review-g294191-d7332726-Reviews-Rangoon_Tea_House-Yangon_Rangoon_Yangon_Region.html","Rangoon Tea House")</f>
        <v>Rangoon Tea House</v>
      </c>
      <c r="D7" s="26" t="s">
        <v>123</v>
      </c>
      <c r="E7" s="26" t="s">
        <v>124</v>
      </c>
      <c r="F7" s="66" t="str">
        <f>HYPERLINK("https://www.tripadvisor.com/Restaurant_Review-g294191-d7332726-Reviews-Rangoon_Tea_House-Yangon_Rangoon_Yangon_Region.html","Rangoon Tea House")</f>
        <v>Rangoon Tea House</v>
      </c>
    </row>
    <row r="8" ht="19.5" customHeight="1">
      <c r="A8" s="14" t="s">
        <v>56</v>
      </c>
      <c r="B8" s="62" t="s">
        <v>61</v>
      </c>
      <c r="C8" s="38"/>
      <c r="D8" s="38"/>
      <c r="E8" s="38"/>
      <c r="F8" s="38">
        <v>2000.0</v>
      </c>
    </row>
    <row r="9" ht="19.5" customHeight="1">
      <c r="A9" s="14" t="s">
        <v>68</v>
      </c>
      <c r="B9" s="65">
        <v>20.0</v>
      </c>
      <c r="C9" s="44">
        <v>20.0</v>
      </c>
      <c r="D9" s="43">
        <v>226.0</v>
      </c>
      <c r="E9" s="43">
        <f>30+10+300</f>
        <v>340</v>
      </c>
      <c r="F9" s="38"/>
    </row>
    <row r="10" ht="19.5" customHeight="1">
      <c r="A10" s="14" t="s">
        <v>73</v>
      </c>
      <c r="B10" s="52">
        <f>SUM(B9:F9)</f>
        <v>606</v>
      </c>
      <c r="C10" s="51"/>
      <c r="D10" s="51"/>
      <c r="E10" s="51"/>
      <c r="F10" s="53"/>
    </row>
  </sheetData>
  <mergeCells count="2">
    <mergeCell ref="A1:F1"/>
    <mergeCell ref="B10:F10"/>
  </mergeCells>
  <printOptions/>
  <pageMargins bottom="1.0" footer="0.0" header="0.0" left="1.0" right="1.0" top="1.0"/>
  <pageSetup orientation="portrait"/>
  <headerFooter>
    <oddFooter>&amp;C000000&amp;P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0"/>
  <cols>
    <col customWidth="1" min="1" max="1" width="16.29"/>
    <col customWidth="1" min="2" max="7" width="25.14"/>
  </cols>
  <sheetData>
    <row r="1" ht="27.0" customHeight="1">
      <c r="A1" s="57" t="s">
        <v>80</v>
      </c>
    </row>
    <row r="2" ht="20.25" customHeight="1">
      <c r="A2" s="6"/>
      <c r="B2" s="59">
        <v>43524.0</v>
      </c>
      <c r="C2" s="59">
        <v>43525.0</v>
      </c>
      <c r="D2" s="59">
        <v>43526.0</v>
      </c>
      <c r="E2" s="59">
        <v>43527.0</v>
      </c>
      <c r="F2" s="59">
        <v>43528.0</v>
      </c>
      <c r="G2" s="59">
        <v>43529.0</v>
      </c>
    </row>
    <row r="3" ht="20.25" customHeight="1">
      <c r="A3" s="10" t="s">
        <v>3</v>
      </c>
      <c r="B3" s="13" t="s">
        <v>89</v>
      </c>
      <c r="C3" s="15" t="s">
        <v>92</v>
      </c>
      <c r="D3" s="61" t="s">
        <v>94</v>
      </c>
      <c r="E3" s="61" t="s">
        <v>97</v>
      </c>
      <c r="F3" s="15" t="s">
        <v>98</v>
      </c>
      <c r="G3" s="61" t="s">
        <v>99</v>
      </c>
    </row>
    <row r="4" ht="80.25" customHeight="1">
      <c r="A4" s="17" t="s">
        <v>14</v>
      </c>
      <c r="B4" s="63" t="s">
        <v>16</v>
      </c>
      <c r="C4" s="25" t="s">
        <v>101</v>
      </c>
      <c r="D4" s="25" t="s">
        <v>102</v>
      </c>
      <c r="E4" s="25" t="s">
        <v>104</v>
      </c>
      <c r="F4" s="23" t="s">
        <v>105</v>
      </c>
      <c r="G4" s="25" t="s">
        <v>106</v>
      </c>
    </row>
    <row r="5" ht="69.75" customHeight="1">
      <c r="A5" s="17" t="s">
        <v>23</v>
      </c>
      <c r="B5" s="21" t="s">
        <v>24</v>
      </c>
      <c r="C5" s="28" t="str">
        <f>HYPERLINK("https://www.facebook.com/bunkeduphostelvaranasi","Bunked Up Hostel Varanasi ($8/night)")</f>
        <v>Bunked Up Hostel Varanasi ($8/night)</v>
      </c>
      <c r="D5" s="28" t="str">
        <f>HYPERLINK("https://www.tripadvisor.com/AttractionProductReview-g304551-d11474539-3_Day_Private_Luxury_Golden_Triangle_Tour_to_Agra_and_Jaipur_From_New_Delhi-New_De.html","Le Meridien New Delhi (included in tour)
3 Day india Tour ($230/person)")</f>
        <v>Le Meridien New Delhi (included in tour)
3 Day india Tour ($230/person)</v>
      </c>
      <c r="E5" s="28" t="str">
        <f t="shared" ref="E5:F5" si="1">HYPERLINK("https://www.thelalit.com/the-lalit-jaipur/","La Lit Jaipur (Included in Tour)")</f>
        <v>La Lit Jaipur (Included in Tour)</v>
      </c>
      <c r="F5" s="28" t="str">
        <f t="shared" si="1"/>
        <v>La Lit Jaipur (Included in Tour)</v>
      </c>
      <c r="G5" s="23" t="s">
        <v>24</v>
      </c>
    </row>
    <row r="6" ht="71.25" customHeight="1">
      <c r="A6" s="17" t="s">
        <v>29</v>
      </c>
      <c r="B6" s="63" t="s">
        <v>125</v>
      </c>
      <c r="C6" s="28" t="str">
        <f>HYPERLINK("https://www.viator.com/tours/Varanasi/Insight-Varanasi-Day-Tour/d22015-7330P2","Varanasi Day/Night tour ($70)")</f>
        <v>Varanasi Day/Night tour ($70)</v>
      </c>
      <c r="D6" s="67" t="s">
        <v>126</v>
      </c>
      <c r="E6" s="25" t="s">
        <v>127</v>
      </c>
      <c r="F6" s="25" t="s">
        <v>128</v>
      </c>
      <c r="G6" s="23" t="s">
        <v>16</v>
      </c>
    </row>
    <row r="7" ht="71.25" customHeight="1">
      <c r="A7" s="69" t="s">
        <v>41</v>
      </c>
      <c r="B7" s="63" t="s">
        <v>129</v>
      </c>
      <c r="C7" s="25" t="s">
        <v>130</v>
      </c>
      <c r="D7" s="25" t="s">
        <v>131</v>
      </c>
      <c r="E7" s="25" t="s">
        <v>131</v>
      </c>
      <c r="F7" s="25" t="s">
        <v>131</v>
      </c>
      <c r="G7" s="25" t="s">
        <v>16</v>
      </c>
    </row>
    <row r="8" ht="19.5" customHeight="1">
      <c r="A8" s="17" t="s">
        <v>56</v>
      </c>
      <c r="B8" s="63">
        <v>636.0</v>
      </c>
      <c r="D8" s="37"/>
      <c r="E8" s="37"/>
      <c r="F8" s="37"/>
      <c r="G8" s="37">
        <v>1600.0</v>
      </c>
    </row>
    <row r="9" ht="19.5" customHeight="1">
      <c r="A9" s="17" t="s">
        <v>68</v>
      </c>
      <c r="B9" s="40">
        <v>20.0</v>
      </c>
      <c r="C9" s="45">
        <f>8+75+80</f>
        <v>163</v>
      </c>
      <c r="D9" s="42">
        <f>10+230</f>
        <v>240</v>
      </c>
      <c r="E9" s="45"/>
      <c r="F9" s="45"/>
      <c r="G9" s="45"/>
    </row>
    <row r="10" ht="96.0" customHeight="1">
      <c r="A10" s="17" t="s">
        <v>69</v>
      </c>
      <c r="B10" s="63" t="s">
        <v>135</v>
      </c>
      <c r="C10" s="23"/>
      <c r="D10" s="25" t="s">
        <v>137</v>
      </c>
      <c r="E10" s="37"/>
      <c r="F10" s="23"/>
      <c r="G10" s="37"/>
    </row>
    <row r="11" ht="19.5" customHeight="1">
      <c r="A11" s="17" t="s">
        <v>73</v>
      </c>
      <c r="B11" s="72">
        <f>SUM(B9:G9)</f>
        <v>423</v>
      </c>
      <c r="C11" s="51"/>
      <c r="D11" s="51"/>
      <c r="E11" s="51"/>
      <c r="F11" s="51"/>
      <c r="G11" s="53"/>
    </row>
  </sheetData>
  <mergeCells count="2">
    <mergeCell ref="A1:G1"/>
    <mergeCell ref="B11:G11"/>
  </mergeCells>
  <printOptions/>
  <pageMargins bottom="1.0" footer="0.0" header="0.0" left="1.0" right="1.0" top="1.0"/>
  <pageSetup orientation="portrait"/>
  <headerFooter>
    <oddFooter>&amp;C000000&amp;P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0"/>
  <cols>
    <col customWidth="1" min="1" max="7" width="25.14"/>
  </cols>
  <sheetData>
    <row r="1" ht="27.0" customHeight="1">
      <c r="A1" s="1" t="s">
        <v>82</v>
      </c>
    </row>
    <row r="2" ht="20.25" customHeight="1">
      <c r="A2" s="60" t="s">
        <v>85</v>
      </c>
      <c r="B2" s="4">
        <v>43542.0</v>
      </c>
      <c r="C2" s="4">
        <v>43543.0</v>
      </c>
      <c r="D2" s="4">
        <v>43544.0</v>
      </c>
      <c r="E2" s="4">
        <v>43545.0</v>
      </c>
      <c r="F2" s="4">
        <v>43546.0</v>
      </c>
      <c r="G2" s="4">
        <v>43547.0</v>
      </c>
    </row>
    <row r="3" ht="32.25" customHeight="1">
      <c r="A3" s="7" t="s">
        <v>3</v>
      </c>
      <c r="B3" s="11" t="s">
        <v>91</v>
      </c>
      <c r="C3" s="19" t="s">
        <v>93</v>
      </c>
      <c r="D3" s="19" t="s">
        <v>95</v>
      </c>
      <c r="E3" s="19" t="s">
        <v>96</v>
      </c>
      <c r="F3" s="19" t="s">
        <v>96</v>
      </c>
      <c r="G3" s="11" t="s">
        <v>91</v>
      </c>
    </row>
    <row r="4" ht="80.25" customHeight="1">
      <c r="A4" s="14" t="s">
        <v>14</v>
      </c>
      <c r="B4" s="62" t="s">
        <v>16</v>
      </c>
      <c r="C4" s="33" t="str">
        <f>HYPERLINK("http://www.adventure-capetown.com/","Adventure Capetown Tour with Michael Bluestone ($890) ready at 0200")</f>
        <v>Adventure Capetown Tour with Michael Bluestone ($890) ready at 0200</v>
      </c>
      <c r="D4" s="26" t="s">
        <v>100</v>
      </c>
      <c r="E4" s="26" t="s">
        <v>16</v>
      </c>
      <c r="F4" s="26" t="s">
        <v>16</v>
      </c>
      <c r="G4" s="26" t="s">
        <v>16</v>
      </c>
    </row>
    <row r="5" ht="54.0" customHeight="1">
      <c r="A5" s="14" t="s">
        <v>23</v>
      </c>
      <c r="B5" s="62" t="s">
        <v>24</v>
      </c>
      <c r="C5" s="26" t="s">
        <v>103</v>
      </c>
      <c r="D5" s="26" t="s">
        <v>24</v>
      </c>
      <c r="E5" s="26" t="s">
        <v>24</v>
      </c>
      <c r="F5" s="33" t="str">
        <f>HYPERLINK("https://www.marriott.com/hotels/travel/cptor-15-on-orange-hotel-autograph-collection/?scid=bb1a189a-fec3-4d19-a255-54ba596febe2","15 on Orange, Autograph Collection (Marriott)")</f>
        <v>15 on Orange, Autograph Collection (Marriott)</v>
      </c>
      <c r="G5" s="26" t="s">
        <v>16</v>
      </c>
    </row>
    <row r="6" ht="57.0" customHeight="1">
      <c r="A6" s="14" t="s">
        <v>29</v>
      </c>
      <c r="B6" s="62" t="s">
        <v>110</v>
      </c>
      <c r="C6" s="48" t="s">
        <v>111</v>
      </c>
      <c r="D6" s="26" t="s">
        <v>112</v>
      </c>
      <c r="E6" s="26" t="s">
        <v>114</v>
      </c>
      <c r="F6" s="26" t="s">
        <v>116</v>
      </c>
      <c r="G6" s="26" t="s">
        <v>117</v>
      </c>
    </row>
    <row r="7" ht="47.25" customHeight="1">
      <c r="A7" s="30" t="s">
        <v>41</v>
      </c>
      <c r="B7" s="62" t="s">
        <v>118</v>
      </c>
      <c r="C7" s="48" t="s">
        <v>119</v>
      </c>
      <c r="D7" s="26" t="s">
        <v>119</v>
      </c>
      <c r="E7" s="26" t="s">
        <v>120</v>
      </c>
      <c r="F7" s="26" t="s">
        <v>121</v>
      </c>
      <c r="G7" s="26" t="s">
        <v>122</v>
      </c>
    </row>
    <row r="8" ht="19.5" customHeight="1">
      <c r="A8" s="14" t="s">
        <v>56</v>
      </c>
      <c r="B8" s="36"/>
      <c r="C8" s="38"/>
      <c r="D8" s="38"/>
      <c r="E8" s="38"/>
      <c r="F8" s="38"/>
      <c r="G8" s="38">
        <v>1800.0</v>
      </c>
    </row>
    <row r="9" ht="19.5" customHeight="1">
      <c r="A9" s="14" t="s">
        <v>68</v>
      </c>
      <c r="B9" s="65">
        <v>30.0</v>
      </c>
      <c r="C9" s="44">
        <v>890.0</v>
      </c>
      <c r="D9" s="38"/>
      <c r="E9" s="44">
        <v>50.0</v>
      </c>
      <c r="F9" s="44">
        <v>50.0</v>
      </c>
      <c r="G9" s="38"/>
    </row>
    <row r="10" ht="19.5" customHeight="1">
      <c r="A10" s="14" t="s">
        <v>73</v>
      </c>
      <c r="B10" s="68">
        <f>SUM(B9:G9)</f>
        <v>1020</v>
      </c>
      <c r="C10" s="51"/>
      <c r="D10" s="51"/>
      <c r="E10" s="51"/>
      <c r="F10" s="51"/>
      <c r="G10" s="53"/>
    </row>
  </sheetData>
  <mergeCells count="2">
    <mergeCell ref="A1:G1"/>
    <mergeCell ref="B10:G10"/>
  </mergeCells>
  <printOptions/>
  <pageMargins bottom="1.0" footer="0.0" header="0.0" left="1.0" right="1.0" top="1.0"/>
  <pageSetup orientation="portrait"/>
  <headerFooter>
    <oddFooter>&amp;C000000&amp;P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0"/>
  <cols>
    <col customWidth="1" min="1" max="1" width="16.29"/>
    <col customWidth="1" min="2" max="6" width="25.14"/>
  </cols>
  <sheetData>
    <row r="1" ht="27.0" customHeight="1">
      <c r="A1" s="1" t="s">
        <v>132</v>
      </c>
    </row>
    <row r="2" ht="20.25" customHeight="1">
      <c r="A2" s="2"/>
      <c r="B2" s="4">
        <v>43554.0</v>
      </c>
      <c r="C2" s="4">
        <v>43555.0</v>
      </c>
      <c r="D2" s="4">
        <v>43556.0</v>
      </c>
      <c r="E2" s="4">
        <v>43557.0</v>
      </c>
      <c r="F2" s="4">
        <v>43558.0</v>
      </c>
    </row>
    <row r="3" ht="20.25" customHeight="1">
      <c r="A3" s="7" t="s">
        <v>3</v>
      </c>
      <c r="B3" s="70" t="s">
        <v>133</v>
      </c>
      <c r="C3" s="70" t="s">
        <v>134</v>
      </c>
      <c r="D3" s="11" t="s">
        <v>136</v>
      </c>
      <c r="E3" s="19" t="s">
        <v>138</v>
      </c>
      <c r="F3" s="11" t="s">
        <v>139</v>
      </c>
    </row>
    <row r="4" ht="132.0" customHeight="1">
      <c r="A4" s="14" t="s">
        <v>14</v>
      </c>
      <c r="B4" s="62" t="s">
        <v>141</v>
      </c>
      <c r="C4" s="26" t="s">
        <v>142</v>
      </c>
      <c r="D4" s="26" t="s">
        <v>143</v>
      </c>
      <c r="E4" s="26" t="s">
        <v>16</v>
      </c>
      <c r="F4" s="26" t="s">
        <v>16</v>
      </c>
    </row>
    <row r="5" ht="54.0" customHeight="1">
      <c r="A5" s="14" t="s">
        <v>23</v>
      </c>
      <c r="B5" s="74" t="str">
        <f>HYPERLINK("https://www.google.com/travel/hotels/Elmina/entity/CgsIs-vu_a-Yp8eLARAB?g2lb=2502405%2C2502548%2C4208993%2C4254308%2C4258168%2C4260007%2C4270442%2C4274032%2C4285990%2C4289525%2C4291318%2C4301054%2C4305595%2C4308216%2C4308226%2C4313006%2C4314846%2C4315873%"&amp;"2C4317816%2C4317915%2C4324293%2C4326405%2C4328159%2C4329288%2C4270859%2C4284970%2C4291517%2C4292955%2C4316256%2C4333108&amp;hl=en&amp;gl=us&amp;un=1&amp;q=the%20beach%20house%20elmina%20ghana&amp;rp=ELrH6rTq8IirGhC10vzjteacwjsQs-vu_a-Yp8eLARDsye_CyKb4wLcBOAJAAEgC&amp;ictx=1&amp;ved="&amp;"2ahUKEwjJu5qU18fmAhXZLc0KHW9XCQcQvS4wAnoECAsQMQ&amp;hrf=CgQIPBAAIgNVU0QqFgoHCOQPEAEYBhIHCOQPEAEYBxgBKABYAZIBAiAB&amp;tcfs=EhoaGAoKMjAyMC0wMS0wNhIKMjAyMC0wMS0wN1IA","Ayikoo Beach House ($15/person)")</f>
        <v>Ayikoo Beach House ($15/person)</v>
      </c>
      <c r="C5" s="75" t="str">
        <f>HYPERLINK("https://www.tripadvisor.com/ShowUserReviews-g303866-d478872-r305028512-Kakum_National_Park-Cape_Coast_Central_Region.html","Ship/Kakum National Forest (tree house canopy)")</f>
        <v>Ship/Kakum National Forest (tree house canopy)</v>
      </c>
      <c r="D5" s="26" t="s">
        <v>24</v>
      </c>
      <c r="E5" s="33" t="str">
        <f>HYPERLINK("https://www.marriott.com/hotels/travel/accmc-accra-marriott-hotel/?scid=bb1a189a-fec3-4d19-a255-54ba596febe2","Marriott Accra ($35/person)")</f>
        <v>Marriott Accra ($35/person)</v>
      </c>
      <c r="F5" s="26" t="s">
        <v>16</v>
      </c>
    </row>
    <row r="6" ht="68.25" customHeight="1">
      <c r="A6" s="14" t="s">
        <v>29</v>
      </c>
      <c r="B6" s="62" t="s">
        <v>151</v>
      </c>
      <c r="C6" s="26" t="s">
        <v>152</v>
      </c>
      <c r="D6" s="26" t="s">
        <v>153</v>
      </c>
      <c r="E6" s="26" t="s">
        <v>154</v>
      </c>
      <c r="F6" s="26" t="s">
        <v>155</v>
      </c>
    </row>
    <row r="7" ht="48.0" customHeight="1">
      <c r="A7" s="30" t="s">
        <v>41</v>
      </c>
      <c r="B7" s="62" t="s">
        <v>156</v>
      </c>
      <c r="C7" s="26" t="s">
        <v>157</v>
      </c>
      <c r="D7" s="26" t="s">
        <v>158</v>
      </c>
      <c r="E7" s="33" t="str">
        <f>HYPERLINK("http://www.yoloxperiences.com/","Breakfast on ship
Dinner at Coco Lounge Accra")</f>
        <v>Breakfast on ship
Dinner at Coco Lounge Accra</v>
      </c>
      <c r="F7" s="26" t="s">
        <v>159</v>
      </c>
    </row>
    <row r="8" ht="19.5" customHeight="1">
      <c r="A8" s="14" t="s">
        <v>56</v>
      </c>
      <c r="B8" s="36"/>
      <c r="C8" s="38"/>
      <c r="D8" s="38">
        <v>1800.0</v>
      </c>
      <c r="E8" s="44"/>
      <c r="F8" s="38">
        <v>1800.0</v>
      </c>
    </row>
    <row r="9" ht="19.5" customHeight="1">
      <c r="A9" s="14" t="s">
        <v>68</v>
      </c>
      <c r="B9" s="65">
        <f>30+100</f>
        <v>130</v>
      </c>
      <c r="C9" s="44">
        <v>30.0</v>
      </c>
      <c r="D9" s="44">
        <v>30.0</v>
      </c>
      <c r="E9" s="44">
        <v>50.0</v>
      </c>
      <c r="F9" s="44">
        <v>30.0</v>
      </c>
    </row>
    <row r="10" ht="19.5" customHeight="1">
      <c r="A10" s="14" t="s">
        <v>73</v>
      </c>
      <c r="B10" s="76">
        <f>SUM(B9:F9)</f>
        <v>270</v>
      </c>
      <c r="C10" s="51"/>
      <c r="D10" s="51"/>
      <c r="E10" s="51"/>
      <c r="F10" s="53"/>
    </row>
  </sheetData>
  <mergeCells count="2">
    <mergeCell ref="A1:F1"/>
    <mergeCell ref="B10:F10"/>
  </mergeCells>
  <printOptions/>
  <pageMargins bottom="1.0" footer="0.0" header="0.0" left="1.0" right="1.0" top="1.0"/>
  <pageSetup orientation="portrait"/>
  <headerFooter>
    <oddFooter>&amp;C000000&amp;P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0"/>
  <cols>
    <col customWidth="1" min="1" max="1" width="16.29"/>
    <col customWidth="1" min="2" max="6" width="25.14"/>
  </cols>
  <sheetData>
    <row r="1" ht="27.0" customHeight="1">
      <c r="A1" s="71" t="s">
        <v>140</v>
      </c>
    </row>
    <row r="2" ht="20.25" customHeight="1">
      <c r="A2" s="56"/>
      <c r="B2" s="58">
        <v>43566.0</v>
      </c>
      <c r="C2" s="58">
        <v>43567.0</v>
      </c>
      <c r="D2" s="58">
        <v>43568.0</v>
      </c>
      <c r="E2" s="58">
        <v>43569.0</v>
      </c>
      <c r="F2" s="58">
        <v>43570.0</v>
      </c>
    </row>
    <row r="3" ht="20.25" customHeight="1">
      <c r="A3" s="7" t="s">
        <v>3</v>
      </c>
      <c r="B3" s="70" t="s">
        <v>144</v>
      </c>
      <c r="C3" s="73" t="s">
        <v>145</v>
      </c>
      <c r="D3" s="73" t="s">
        <v>146</v>
      </c>
      <c r="E3" s="73" t="s">
        <v>147</v>
      </c>
      <c r="F3" s="73" t="s">
        <v>148</v>
      </c>
    </row>
    <row r="4" ht="67.5" customHeight="1">
      <c r="A4" s="14" t="s">
        <v>14</v>
      </c>
      <c r="B4" s="62" t="s">
        <v>149</v>
      </c>
      <c r="C4" s="33" t="str">
        <f>HYPERLINK("https://www.tangiertaxi.com/tangier-to-chefchaouen.php","Tangeir to Chefchauen by private transfer ($20/person)")</f>
        <v>Tangeir to Chefchauen by private transfer ($20/person)</v>
      </c>
      <c r="D4" s="26" t="s">
        <v>150</v>
      </c>
      <c r="E4" s="26" t="s">
        <v>16</v>
      </c>
      <c r="F4" s="33" t="str">
        <f>HYPERLINK("https://www.viator.com/tours/Marrakech/Private-Transfer-Marrakech-to-Casablanca/d5408-7674RAKCAS?m=28353&amp;supag=76382119571&amp;supsc=aud-435409373039:dsa-647668688366&amp;supai=350968425045&amp;supap=1t3&amp;supdv=c&amp;supnt=nt:g&amp;suplp=9019584&amp;supli=&amp;supti=aud-435409373039:"&amp;"dsa-647668688366&amp;tsem=true&amp;supci=aud-435409373039:dsa-647668688366&amp;supap1=&amp;supap2=&amp;gclid=Cj0KCQiAovfvBRCRARIsADEmbRLBD2IY-6WW4wGIW7_1xcKXg7ULGEQS2qr-ZkZTuFSr8UiY6axlX5caAkmBEALw_wcB","Marrakech to Casablanca private transfer ($20)")</f>
        <v>Marrakech to Casablanca private transfer ($20)</v>
      </c>
    </row>
    <row r="5" ht="32.25" customHeight="1">
      <c r="A5" s="14" t="s">
        <v>23</v>
      </c>
      <c r="B5" s="74" t="str">
        <f t="shared" ref="B5:C5" si="1">HYPERLINK("https://www.movenpick.com/en/africa/morocco/tangier/hotel-malabata-tanger/overview/?utm_source=google&amp;utm_medium=local&amp;utm_campaign=GLocal+Tangier","Movenpick Tangeir ($30/person)")</f>
        <v>Movenpick Tangeir ($30/person)</v>
      </c>
      <c r="C5" s="74" t="str">
        <f t="shared" si="1"/>
        <v>Movenpick Tangeir ($30/person)</v>
      </c>
      <c r="D5" s="33" t="str">
        <f t="shared" ref="D5:E5" si="2">HYPERLINK("https://www.marriott.com/hotels/travel/rakmd-le-meridien-nfis/","Le Meridien Marrakech ($30/person)")</f>
        <v>Le Meridien Marrakech ($30/person)</v>
      </c>
      <c r="E5" s="33" t="str">
        <f t="shared" si="2"/>
        <v>Le Meridien Marrakech ($30/person)</v>
      </c>
      <c r="F5" s="26" t="s">
        <v>16</v>
      </c>
    </row>
    <row r="6" ht="69.75" customHeight="1">
      <c r="A6" s="14" t="s">
        <v>29</v>
      </c>
      <c r="B6" s="22" t="s">
        <v>160</v>
      </c>
      <c r="C6" s="26" t="s">
        <v>161</v>
      </c>
      <c r="D6" s="26" t="s">
        <v>162</v>
      </c>
      <c r="E6" s="33" t="str">
        <f>HYPERLINK("https://www.getyourguide.com/marrakech-l208/marrakech-quad-biking-and-camel-riding-tour-t57060/","Camel ride in desert
4-Wheeling (package $60)
Swimming at hotel
Shopping at El Jardin")</f>
        <v>Camel ride in desert
4-Wheeling (package $60)
Swimming at hotel
Shopping at El Jardin</v>
      </c>
      <c r="F6" s="33" t="str">
        <f>HYPERLINK("https://jardinmajorelle.com/ang/","YSL Gardens
Travel back to ship")</f>
        <v>YSL Gardens
Travel back to ship</v>
      </c>
    </row>
    <row r="7" ht="69.75" customHeight="1">
      <c r="A7" s="30" t="s">
        <v>41</v>
      </c>
      <c r="B7" s="22" t="s">
        <v>163</v>
      </c>
      <c r="C7" s="33" t="str">
        <f>HYPERLINK("https://www.facebook.com/pages/category/Italian-Restaurant/Restaurant-ANNA-E-PAOLO-Tanger-643465455679232/","Breakfast at hotel
Lunch at Cafe Sindibad
Crepes in Central Square
Dinner at Anne e Paulo")</f>
        <v>Breakfast at hotel
Lunch at Cafe Sindibad
Crepes in Central Square
Dinner at Anne e Paulo</v>
      </c>
      <c r="D7" s="33" t="str">
        <f>HYPERLINK("https://nomadmarrakech.com/","Lunch at airport
Smoothies at market central
Dinner at the Nomad ")</f>
        <v>Lunch at airport
Smoothies at market central
Dinner at the Nomad </v>
      </c>
      <c r="E7" s="33" t="str">
        <f>HYPERLINK("https://www.tripadvisor.com/ShowUserReviews-g293734-d3553625-r149498091-Patisserie_Paul-Marrakech_Marrakech_Tensift_El_Haouz_Region.html","Breakfast at hotel 
Lunch in market
Dinner at Patissarie Paul")</f>
        <v>Breakfast at hotel 
Lunch in market
Dinner at Patissarie Paul</v>
      </c>
      <c r="F7" s="26" t="s">
        <v>164</v>
      </c>
    </row>
    <row r="8" ht="19.5" customHeight="1">
      <c r="A8" s="14" t="s">
        <v>56</v>
      </c>
      <c r="B8" s="36"/>
      <c r="C8" s="38"/>
      <c r="D8" s="38"/>
      <c r="E8" s="38"/>
      <c r="F8" s="38">
        <v>1800.0</v>
      </c>
    </row>
    <row r="9" ht="19.5" customHeight="1">
      <c r="A9" s="77" t="s">
        <v>68</v>
      </c>
      <c r="B9" s="78">
        <f>95+30</f>
        <v>125</v>
      </c>
      <c r="C9" s="79">
        <f>20+30+30</f>
        <v>80</v>
      </c>
      <c r="D9" s="79">
        <f>100+30+80</f>
        <v>210</v>
      </c>
      <c r="E9" s="79">
        <f>30+60+30</f>
        <v>120</v>
      </c>
      <c r="F9" s="79">
        <f>30</f>
        <v>30</v>
      </c>
    </row>
    <row r="10" ht="19.5" customHeight="1">
      <c r="A10" s="14" t="s">
        <v>73</v>
      </c>
      <c r="B10" s="80">
        <f>SUM(B9:F9)</f>
        <v>565</v>
      </c>
      <c r="C10" s="51"/>
      <c r="D10" s="51"/>
      <c r="E10" s="51"/>
      <c r="F10" s="53"/>
    </row>
  </sheetData>
  <mergeCells count="2">
    <mergeCell ref="A1:F1"/>
    <mergeCell ref="B10:F10"/>
  </mergeCells>
  <printOptions/>
  <pageMargins bottom="1.0" footer="0.0" header="0.0" left="1.0" right="1.0" top="1.0"/>
  <pageSetup orientation="landscape"/>
  <headerFooter>
    <oddFooter>&amp;C000000&amp;P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